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ropbox\A-Academy\Excel Tutorials\21.03 Proportion Plot\"/>
    </mc:Choice>
  </mc:AlternateContent>
  <xr:revisionPtr revIDLastSave="0" documentId="13_ncr:1_{255E56A1-22D8-4807-9BD0-97F15C327720}" xr6:coauthVersionLast="46" xr6:coauthVersionMax="46" xr10:uidLastSave="{00000000-0000-0000-0000-000000000000}"/>
  <bookViews>
    <workbookView xWindow="19090" yWindow="-13810" windowWidth="38620" windowHeight="21220" xr2:uid="{E5489332-8DAA-4DFC-8B00-8262D00831B9}"/>
  </bookViews>
  <sheets>
    <sheet name="Proportion Plo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J21" i="2"/>
  <c r="O21" i="2"/>
  <c r="T21" i="2"/>
  <c r="E5" i="2"/>
  <c r="O5" i="2"/>
  <c r="J5" i="2"/>
  <c r="T5" i="2"/>
  <c r="U22" i="2" l="1"/>
  <c r="U4" i="2"/>
  <c r="P22" i="2"/>
  <c r="P4" i="2"/>
  <c r="F22" i="2"/>
  <c r="K22" i="2"/>
  <c r="K4" i="2"/>
  <c r="V2" i="2" l="1"/>
  <c r="Q2" i="2"/>
  <c r="L2" i="2"/>
  <c r="G2" i="2"/>
  <c r="T2" i="2"/>
  <c r="O2" i="2"/>
  <c r="J2" i="2"/>
  <c r="E2" i="2"/>
  <c r="T25" i="2"/>
  <c r="O25" i="2"/>
  <c r="J25" i="2"/>
  <c r="E25" i="2"/>
  <c r="T23" i="2"/>
  <c r="O23" i="2"/>
  <c r="J23" i="2"/>
  <c r="E23" i="2"/>
  <c r="V22" i="2"/>
  <c r="T22" i="2"/>
  <c r="Q22" i="2"/>
  <c r="O22" i="2"/>
  <c r="L22" i="2"/>
  <c r="J22" i="2"/>
  <c r="G22" i="2"/>
  <c r="E22" i="2"/>
  <c r="Y21" i="2"/>
  <c r="U21" i="2"/>
  <c r="P21" i="2"/>
  <c r="K21" i="2"/>
  <c r="F21" i="2"/>
  <c r="Y5" i="2"/>
  <c r="U5" i="2"/>
  <c r="P5" i="2"/>
  <c r="K5" i="2"/>
  <c r="F5" i="2"/>
  <c r="V4" i="2"/>
  <c r="T4" i="2"/>
  <c r="Q4" i="2"/>
  <c r="O4" i="2"/>
  <c r="L4" i="2"/>
  <c r="J4" i="2"/>
  <c r="G4" i="2"/>
  <c r="E4" i="2"/>
  <c r="T3" i="2"/>
  <c r="O3" i="2"/>
  <c r="J3" i="2"/>
  <c r="E3" i="2"/>
  <c r="U2" i="2"/>
  <c r="S2" i="2"/>
  <c r="P2" i="2"/>
  <c r="N2" i="2"/>
  <c r="K2" i="2"/>
  <c r="I2" i="2"/>
  <c r="F2" i="2"/>
  <c r="D2" i="2"/>
  <c r="D13" i="2" l="1"/>
  <c r="D6" i="2"/>
  <c r="E6" i="2" s="1"/>
  <c r="D7" i="2"/>
  <c r="D15" i="2"/>
  <c r="D20" i="2"/>
  <c r="D8" i="2"/>
  <c r="D16" i="2"/>
  <c r="D9" i="2"/>
  <c r="D17" i="2"/>
  <c r="D12" i="2"/>
  <c r="D10" i="2"/>
  <c r="D18" i="2"/>
  <c r="D11" i="2"/>
  <c r="D19" i="2"/>
  <c r="D14" i="2"/>
  <c r="I19" i="2"/>
  <c r="I11" i="2"/>
  <c r="I18" i="2"/>
  <c r="I10" i="2"/>
  <c r="I17" i="2"/>
  <c r="I9" i="2"/>
  <c r="I16" i="2"/>
  <c r="I8" i="2"/>
  <c r="I20" i="2"/>
  <c r="I15" i="2"/>
  <c r="I7" i="2"/>
  <c r="I12" i="2"/>
  <c r="I14" i="2"/>
  <c r="I6" i="2"/>
  <c r="J6" i="2" s="1"/>
  <c r="I13" i="2"/>
  <c r="N20" i="2"/>
  <c r="N12" i="2"/>
  <c r="N19" i="2"/>
  <c r="N11" i="2"/>
  <c r="N18" i="2"/>
  <c r="N10" i="2"/>
  <c r="N17" i="2"/>
  <c r="N9" i="2"/>
  <c r="N16" i="2"/>
  <c r="N8" i="2"/>
  <c r="N6" i="2"/>
  <c r="O6" i="2" s="1"/>
  <c r="N15" i="2"/>
  <c r="N7" i="2"/>
  <c r="N14" i="2"/>
  <c r="N13" i="2"/>
  <c r="S20" i="2"/>
  <c r="S12" i="2"/>
  <c r="S14" i="2"/>
  <c r="S19" i="2"/>
  <c r="S11" i="2"/>
  <c r="S18" i="2"/>
  <c r="S10" i="2"/>
  <c r="S7" i="2"/>
  <c r="S17" i="2"/>
  <c r="S9" i="2"/>
  <c r="S16" i="2"/>
  <c r="S8" i="2"/>
  <c r="S15" i="2"/>
  <c r="S13" i="2"/>
  <c r="S6" i="2"/>
  <c r="T6" i="2" s="1"/>
  <c r="E7" i="2" l="1"/>
  <c r="F6" i="2"/>
  <c r="J7" i="2"/>
  <c r="K6" i="2"/>
  <c r="O7" i="2"/>
  <c r="P6" i="2"/>
  <c r="T7" i="2"/>
  <c r="U6" i="2"/>
  <c r="F7" i="2" l="1"/>
  <c r="E8" i="2"/>
  <c r="J8" i="2"/>
  <c r="K7" i="2"/>
  <c r="P7" i="2"/>
  <c r="O8" i="2"/>
  <c r="T8" i="2"/>
  <c r="U7" i="2"/>
  <c r="E9" i="2" l="1"/>
  <c r="F8" i="2"/>
  <c r="J9" i="2"/>
  <c r="K8" i="2"/>
  <c r="O9" i="2"/>
  <c r="P8" i="2"/>
  <c r="U8" i="2"/>
  <c r="T9" i="2"/>
  <c r="E10" i="2" l="1"/>
  <c r="F9" i="2"/>
  <c r="K9" i="2"/>
  <c r="J10" i="2"/>
  <c r="P9" i="2"/>
  <c r="O10" i="2"/>
  <c r="T10" i="2"/>
  <c r="U9" i="2"/>
  <c r="E11" i="2" l="1"/>
  <c r="F10" i="2"/>
  <c r="K10" i="2"/>
  <c r="J11" i="2"/>
  <c r="O11" i="2"/>
  <c r="P10" i="2"/>
  <c r="T11" i="2"/>
  <c r="U10" i="2"/>
  <c r="E12" i="2" l="1"/>
  <c r="F11" i="2"/>
  <c r="J12" i="2"/>
  <c r="K11" i="2"/>
  <c r="P11" i="2"/>
  <c r="O12" i="2"/>
  <c r="U11" i="2"/>
  <c r="T12" i="2"/>
  <c r="E13" i="2" l="1"/>
  <c r="F12" i="2"/>
  <c r="K12" i="2"/>
  <c r="J13" i="2"/>
  <c r="P12" i="2"/>
  <c r="O13" i="2"/>
  <c r="T13" i="2"/>
  <c r="U12" i="2"/>
  <c r="E14" i="2" l="1"/>
  <c r="F13" i="2"/>
  <c r="J14" i="2"/>
  <c r="K13" i="2"/>
  <c r="O14" i="2"/>
  <c r="P13" i="2"/>
  <c r="U13" i="2"/>
  <c r="T14" i="2"/>
  <c r="E15" i="2" l="1"/>
  <c r="F14" i="2"/>
  <c r="K14" i="2"/>
  <c r="J15" i="2"/>
  <c r="P14" i="2"/>
  <c r="O15" i="2"/>
  <c r="T15" i="2"/>
  <c r="U14" i="2"/>
  <c r="E16" i="2" l="1"/>
  <c r="F15" i="2"/>
  <c r="K15" i="2"/>
  <c r="J16" i="2"/>
  <c r="O16" i="2"/>
  <c r="P15" i="2"/>
  <c r="U15" i="2"/>
  <c r="T16" i="2"/>
  <c r="E17" i="2" l="1"/>
  <c r="F16" i="2"/>
  <c r="J17" i="2"/>
  <c r="K16" i="2"/>
  <c r="O17" i="2"/>
  <c r="P16" i="2"/>
  <c r="T17" i="2"/>
  <c r="U16" i="2"/>
  <c r="E18" i="2" l="1"/>
  <c r="F17" i="2"/>
  <c r="K17" i="2"/>
  <c r="J18" i="2"/>
  <c r="P17" i="2"/>
  <c r="O18" i="2"/>
  <c r="U17" i="2"/>
  <c r="T18" i="2"/>
  <c r="E19" i="2" l="1"/>
  <c r="F18" i="2"/>
  <c r="J19" i="2"/>
  <c r="K18" i="2"/>
  <c r="P18" i="2"/>
  <c r="O19" i="2"/>
  <c r="U18" i="2"/>
  <c r="T19" i="2"/>
  <c r="E20" i="2" l="1"/>
  <c r="F20" i="2" s="1"/>
  <c r="F19" i="2"/>
  <c r="K19" i="2"/>
  <c r="J20" i="2"/>
  <c r="K20" i="2" s="1"/>
  <c r="P19" i="2"/>
  <c r="O20" i="2"/>
  <c r="P20" i="2" s="1"/>
  <c r="U19" i="2"/>
  <c r="T20" i="2"/>
  <c r="U20" i="2" s="1"/>
</calcChain>
</file>

<file path=xl/sharedStrings.xml><?xml version="1.0" encoding="utf-8"?>
<sst xmlns="http://schemas.openxmlformats.org/spreadsheetml/2006/main" count="24" uniqueCount="23">
  <si>
    <t>% change</t>
  </si>
  <si>
    <t>start label</t>
  </si>
  <si>
    <t>spacer</t>
  </si>
  <si>
    <t>START</t>
  </si>
  <si>
    <t>END</t>
  </si>
  <si>
    <t>end label</t>
  </si>
  <si>
    <t>Black</t>
  </si>
  <si>
    <t>White</t>
  </si>
  <si>
    <t>Hispanic</t>
  </si>
  <si>
    <t>Total check</t>
  </si>
  <si>
    <t>sum of yellow highlighted cells</t>
  </si>
  <si>
    <t>start to end difference</t>
  </si>
  <si>
    <t>Baseline</t>
  </si>
  <si>
    <t>* Change the categories and data in the yellow highlighted cells</t>
  </si>
  <si>
    <t>* Highlight the data in black borders and insert a stacked area chart</t>
  </si>
  <si>
    <t>* Right-click on a part of the graph and select Change Series Chart Type</t>
  </si>
  <si>
    <t>* Change Baseline &amp; stacked line to Stacked Line</t>
  </si>
  <si>
    <t>* Recolor and add datalabels to stacked column segments</t>
  </si>
  <si>
    <t>* Adjust axis so Min is -0.005 and Max is 1.01</t>
  </si>
  <si>
    <t>* Change data series with no chart type specified to a Stacked Column</t>
  </si>
  <si>
    <t>* Only adjust dark green cell if the sides of the chart do not appear level</t>
  </si>
  <si>
    <t>All other races</t>
  </si>
  <si>
    <t>Data source: https://www.washingtonpost.com/graphics/investigations/police-shootings-database/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</si>
</sst>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2" fillId="2" borderId="0" xfId="1" applyFont="1" applyFill="1" applyBorder="1"/>
    <xf numFmtId="9" fontId="2" fillId="3" borderId="0" xfId="1" applyFont="1" applyFill="1" applyBorder="1"/>
    <xf numFmtId="9" fontId="2" fillId="0" borderId="0" xfId="1" applyFont="1" applyBorder="1"/>
    <xf numFmtId="9" fontId="0" fillId="0" borderId="0" xfId="0" applyNumberFormat="1"/>
    <xf numFmtId="9" fontId="0" fillId="0" borderId="0" xfId="1" applyFont="1" applyBorder="1"/>
    <xf numFmtId="9" fontId="0" fillId="2" borderId="0" xfId="1" applyFont="1" applyFill="1" applyBorder="1"/>
    <xf numFmtId="0" fontId="0" fillId="0" borderId="0" xfId="0" applyBorder="1"/>
    <xf numFmtId="0" fontId="0" fillId="2" borderId="0" xfId="0" applyFill="1" applyBorder="1"/>
    <xf numFmtId="9" fontId="0" fillId="2" borderId="0" xfId="0" applyNumberFormat="1" applyFill="1" applyBorder="1"/>
    <xf numFmtId="0" fontId="0" fillId="3" borderId="0" xfId="0" applyFill="1" applyBorder="1"/>
    <xf numFmtId="9" fontId="0" fillId="3" borderId="0" xfId="0" applyNumberFormat="1" applyFill="1" applyBorder="1"/>
    <xf numFmtId="0" fontId="2" fillId="0" borderId="0" xfId="0" applyFont="1" applyBorder="1"/>
    <xf numFmtId="9" fontId="0" fillId="0" borderId="0" xfId="0" applyNumberFormat="1" applyBorder="1"/>
    <xf numFmtId="0" fontId="2" fillId="3" borderId="0" xfId="0" applyFont="1" applyFill="1" applyBorder="1"/>
    <xf numFmtId="9" fontId="0" fillId="0" borderId="0" xfId="0" applyNumberFormat="1" applyBorder="1" applyAlignment="1">
      <alignment horizontal="right"/>
    </xf>
    <xf numFmtId="164" fontId="0" fillId="0" borderId="0" xfId="1" applyNumberFormat="1" applyFont="1" applyBorder="1"/>
    <xf numFmtId="164" fontId="1" fillId="0" borderId="0" xfId="1" applyNumberFormat="1" applyFont="1" applyBorder="1"/>
    <xf numFmtId="0" fontId="0" fillId="4" borderId="0" xfId="0" applyFill="1" applyBorder="1"/>
    <xf numFmtId="9" fontId="2" fillId="5" borderId="0" xfId="1" applyFont="1" applyFill="1" applyBorder="1"/>
    <xf numFmtId="0" fontId="0" fillId="0" borderId="2" xfId="0" applyBorder="1"/>
    <xf numFmtId="9" fontId="0" fillId="2" borderId="3" xfId="0" applyNumberFormat="1" applyFill="1" applyBorder="1"/>
    <xf numFmtId="9" fontId="0" fillId="3" borderId="3" xfId="1" applyFont="1" applyFill="1" applyBorder="1"/>
    <xf numFmtId="9" fontId="2" fillId="0" borderId="3" xfId="1" applyFont="1" applyBorder="1"/>
    <xf numFmtId="9" fontId="0" fillId="0" borderId="3" xfId="1" applyFont="1" applyBorder="1"/>
    <xf numFmtId="9" fontId="2" fillId="3" borderId="3" xfId="1" applyFont="1" applyFill="1" applyBorder="1"/>
    <xf numFmtId="9" fontId="0" fillId="2" borderId="4" xfId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0" fillId="2" borderId="8" xfId="0" applyNumberFormat="1" applyFill="1" applyBorder="1"/>
    <xf numFmtId="9" fontId="0" fillId="2" borderId="9" xfId="0" applyNumberFormat="1" applyFill="1" applyBorder="1"/>
    <xf numFmtId="9" fontId="0" fillId="3" borderId="8" xfId="0" applyNumberFormat="1" applyFill="1" applyBorder="1"/>
    <xf numFmtId="9" fontId="0" fillId="3" borderId="9" xfId="0" applyNumberFormat="1" applyFill="1" applyBorder="1"/>
    <xf numFmtId="9" fontId="2" fillId="4" borderId="8" xfId="1" applyFont="1" applyFill="1" applyBorder="1"/>
    <xf numFmtId="9" fontId="2" fillId="0" borderId="9" xfId="1" applyFont="1" applyBorder="1"/>
    <xf numFmtId="9" fontId="0" fillId="0" borderId="8" xfId="0" applyNumberFormat="1" applyBorder="1"/>
    <xf numFmtId="9" fontId="0" fillId="0" borderId="9" xfId="0" applyNumberFormat="1" applyBorder="1"/>
    <xf numFmtId="9" fontId="2" fillId="3" borderId="8" xfId="1" applyFont="1" applyFill="1" applyBorder="1"/>
    <xf numFmtId="9" fontId="2" fillId="3" borderId="9" xfId="1" applyFont="1" applyFill="1" applyBorder="1"/>
    <xf numFmtId="9" fontId="0" fillId="2" borderId="10" xfId="1" applyFont="1" applyFill="1" applyBorder="1"/>
    <xf numFmtId="9" fontId="2" fillId="2" borderId="1" xfId="1" applyFont="1" applyFill="1" applyBorder="1"/>
    <xf numFmtId="9" fontId="0" fillId="2" borderId="1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95F02"/>
      <color rgb="FF1B9E77"/>
      <color rgb="FFE7298A"/>
      <color rgb="FF7570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 Cond" panose="020B0606030402020204" pitchFamily="34" charset="0"/>
                <a:ea typeface="+mn-ea"/>
                <a:cs typeface="+mn-cs"/>
              </a:defRPr>
            </a:pPr>
            <a:r>
              <a:rPr lang="en-US">
                <a:solidFill>
                  <a:srgbClr val="1B9E77"/>
                </a:solidFill>
              </a:rPr>
              <a:t>Black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 and </a:t>
            </a:r>
            <a:r>
              <a:rPr lang="en-US">
                <a:solidFill>
                  <a:srgbClr val="D95F02"/>
                </a:solidFill>
              </a:rPr>
              <a:t>Hispanic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</a:rPr>
              <a:t> people are disproportionately killed by police officers. If the justice system had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no bias, the shares on both sides of the chart would be the same.</a:t>
            </a:r>
            <a:b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0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Data Source: Washington Post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5.802178964899034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 Cond" panose="020B06060304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080209782704339E-2"/>
          <c:y val="0.16429694892724228"/>
          <c:w val="0.94441193448544936"/>
          <c:h val="0.79209513797660558"/>
        </c:manualLayout>
      </c:layout>
      <c:areaChart>
        <c:grouping val="stacked"/>
        <c:varyColors val="0"/>
        <c:ser>
          <c:idx val="2"/>
          <c:order val="2"/>
          <c:tx>
            <c:strRef>
              <c:f>'Proportion Plot'!$F$2</c:f>
              <c:strCache>
                <c:ptCount val="1"/>
                <c:pt idx="0">
                  <c:v>All other races-area</c:v>
                </c:pt>
              </c:strCache>
            </c:strRef>
          </c:tx>
          <c:spPr>
            <a:solidFill>
              <a:srgbClr val="E7298A"/>
            </a:solidFill>
            <a:ln>
              <a:noFill/>
            </a:ln>
            <a:effectLst/>
          </c:spPr>
          <c:val>
            <c:numRef>
              <c:f>'Proportion Plot'!$F$3:$F$23</c:f>
              <c:numCache>
                <c:formatCode>0%</c:formatCode>
                <c:ptCount val="21"/>
                <c:pt idx="1">
                  <c:v>-35</c:v>
                </c:pt>
                <c:pt idx="2">
                  <c:v>6.4102564102564097E-2</c:v>
                </c:pt>
                <c:pt idx="3">
                  <c:v>6.4960009409550684E-2</c:v>
                </c:pt>
                <c:pt idx="4">
                  <c:v>6.6674900023523873E-2</c:v>
                </c:pt>
                <c:pt idx="5">
                  <c:v>7.0104681251470236E-2</c:v>
                </c:pt>
                <c:pt idx="6">
                  <c:v>7.5249353093389787E-2</c:v>
                </c:pt>
                <c:pt idx="7">
                  <c:v>8.2108915549282513E-2</c:v>
                </c:pt>
                <c:pt idx="8">
                  <c:v>9.0683368619148427E-2</c:v>
                </c:pt>
                <c:pt idx="9">
                  <c:v>0.10097271230298753</c:v>
                </c:pt>
                <c:pt idx="10">
                  <c:v>0.11297694660079981</c:v>
                </c:pt>
                <c:pt idx="11">
                  <c:v>0.12326629028463891</c:v>
                </c:pt>
                <c:pt idx="12">
                  <c:v>0.13184074335450482</c:v>
                </c:pt>
                <c:pt idx="13">
                  <c:v>0.13870030581039755</c:v>
                </c:pt>
                <c:pt idx="14">
                  <c:v>0.1438449776523171</c:v>
                </c:pt>
                <c:pt idx="15">
                  <c:v>0.14727475888026348</c:v>
                </c:pt>
                <c:pt idx="16">
                  <c:v>0.14898964949423665</c:v>
                </c:pt>
                <c:pt idx="17">
                  <c:v>0.14984709480122324</c:v>
                </c:pt>
                <c:pt idx="18">
                  <c:v>0.14984709480122324</c:v>
                </c:pt>
                <c:pt idx="19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5-422D-880E-96181449CA0A}"/>
            </c:ext>
          </c:extLst>
        </c:ser>
        <c:ser>
          <c:idx val="5"/>
          <c:order val="5"/>
          <c:tx>
            <c:strRef>
              <c:f>'Proportion Plot'!$K$2</c:f>
              <c:strCache>
                <c:ptCount val="1"/>
                <c:pt idx="0">
                  <c:v>White-area</c:v>
                </c:pt>
              </c:strCache>
            </c:strRef>
          </c:tx>
          <c:spPr>
            <a:solidFill>
              <a:srgbClr val="7570B3"/>
            </a:solidFill>
            <a:ln>
              <a:noFill/>
            </a:ln>
            <a:effectLst/>
          </c:spPr>
          <c:val>
            <c:numRef>
              <c:f>'Proportion Plot'!$K$3:$K$23</c:f>
              <c:numCache>
                <c:formatCode>0%</c:formatCode>
                <c:ptCount val="21"/>
                <c:pt idx="1">
                  <c:v>-35</c:v>
                </c:pt>
                <c:pt idx="2">
                  <c:v>0.17948717948717949</c:v>
                </c:pt>
                <c:pt idx="3">
                  <c:v>0.18371677252411198</c:v>
                </c:pt>
                <c:pt idx="4">
                  <c:v>0.19217595859797695</c:v>
                </c:pt>
                <c:pt idx="5">
                  <c:v>0.20909433074570691</c:v>
                </c:pt>
                <c:pt idx="6">
                  <c:v>0.23447188896730181</c:v>
                </c:pt>
                <c:pt idx="7">
                  <c:v>0.26830863326276172</c:v>
                </c:pt>
                <c:pt idx="8">
                  <c:v>0.31060456363208661</c:v>
                </c:pt>
                <c:pt idx="9">
                  <c:v>0.36135968007527641</c:v>
                </c:pt>
                <c:pt idx="10">
                  <c:v>0.42057398259233125</c:v>
                </c:pt>
                <c:pt idx="11">
                  <c:v>0.47132909903552112</c:v>
                </c:pt>
                <c:pt idx="12">
                  <c:v>0.513625029404846</c:v>
                </c:pt>
                <c:pt idx="13">
                  <c:v>0.54746177370030591</c:v>
                </c:pt>
                <c:pt idx="14">
                  <c:v>0.57283933192190084</c:v>
                </c:pt>
                <c:pt idx="15">
                  <c:v>0.58975770406963079</c:v>
                </c:pt>
                <c:pt idx="16">
                  <c:v>0.59821689014349577</c:v>
                </c:pt>
                <c:pt idx="17">
                  <c:v>0.60244648318042826</c:v>
                </c:pt>
                <c:pt idx="18">
                  <c:v>0.60244648318042815</c:v>
                </c:pt>
                <c:pt idx="19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C5-422D-880E-96181449CA0A}"/>
            </c:ext>
          </c:extLst>
        </c:ser>
        <c:ser>
          <c:idx val="8"/>
          <c:order val="8"/>
          <c:tx>
            <c:strRef>
              <c:f>'Proportion Plot'!$P$2</c:f>
              <c:strCache>
                <c:ptCount val="1"/>
                <c:pt idx="0">
                  <c:v>Hispanic-area</c:v>
                </c:pt>
              </c:strCache>
            </c:strRef>
          </c:tx>
          <c:spPr>
            <a:solidFill>
              <a:srgbClr val="D95F02"/>
            </a:solidFill>
            <a:ln>
              <a:noFill/>
            </a:ln>
            <a:effectLst/>
          </c:spPr>
          <c:val>
            <c:numRef>
              <c:f>'Proportion Plot'!$P$3:$P$23</c:f>
              <c:numCache>
                <c:formatCode>0%</c:formatCode>
                <c:ptCount val="21"/>
                <c:pt idx="1">
                  <c:v>-35</c:v>
                </c:pt>
                <c:pt idx="2">
                  <c:v>0.32051282051282054</c:v>
                </c:pt>
                <c:pt idx="3">
                  <c:v>0.31850035285815104</c:v>
                </c:pt>
                <c:pt idx="4">
                  <c:v>0.31447541754881203</c:v>
                </c:pt>
                <c:pt idx="5">
                  <c:v>0.30642554693013407</c:v>
                </c:pt>
                <c:pt idx="6">
                  <c:v>0.29435074100211711</c:v>
                </c:pt>
                <c:pt idx="7">
                  <c:v>0.2782509997647612</c:v>
                </c:pt>
                <c:pt idx="8">
                  <c:v>0.25812632321806628</c:v>
                </c:pt>
                <c:pt idx="9">
                  <c:v>0.23397671136203241</c:v>
                </c:pt>
                <c:pt idx="10">
                  <c:v>0.20580216419665956</c:v>
                </c:pt>
                <c:pt idx="11">
                  <c:v>0.18165255234062569</c:v>
                </c:pt>
                <c:pt idx="12">
                  <c:v>0.1615278757939308</c:v>
                </c:pt>
                <c:pt idx="13">
                  <c:v>0.14542813455657488</c:v>
                </c:pt>
                <c:pt idx="14">
                  <c:v>0.13335332862855795</c:v>
                </c:pt>
                <c:pt idx="15">
                  <c:v>0.12530345800987999</c:v>
                </c:pt>
                <c:pt idx="16">
                  <c:v>0.12127852270054101</c:v>
                </c:pt>
                <c:pt idx="17">
                  <c:v>0.11926605504587152</c:v>
                </c:pt>
                <c:pt idx="18">
                  <c:v>0.11926605504587157</c:v>
                </c:pt>
                <c:pt idx="19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C5-422D-880E-96181449CA0A}"/>
            </c:ext>
          </c:extLst>
        </c:ser>
        <c:ser>
          <c:idx val="11"/>
          <c:order val="11"/>
          <c:tx>
            <c:strRef>
              <c:f>'Proportion Plot'!$U$2</c:f>
              <c:strCache>
                <c:ptCount val="1"/>
                <c:pt idx="0">
                  <c:v>Black-area</c:v>
                </c:pt>
              </c:strCache>
            </c:strRef>
          </c:tx>
          <c:spPr>
            <a:solidFill>
              <a:srgbClr val="1B9E77"/>
            </a:solidFill>
            <a:ln>
              <a:noFill/>
            </a:ln>
            <a:effectLst/>
          </c:spPr>
          <c:val>
            <c:numRef>
              <c:f>'Proportion Plot'!$U$3:$U$23</c:f>
              <c:numCache>
                <c:formatCode>0%</c:formatCode>
                <c:ptCount val="21"/>
                <c:pt idx="1">
                  <c:v>-35</c:v>
                </c:pt>
                <c:pt idx="2">
                  <c:v>0.4358974358974359</c:v>
                </c:pt>
                <c:pt idx="3">
                  <c:v>0.4328228652081863</c:v>
                </c:pt>
                <c:pt idx="4">
                  <c:v>0.4266737238296871</c:v>
                </c:pt>
                <c:pt idx="5">
                  <c:v>0.41437544107268875</c:v>
                </c:pt>
                <c:pt idx="6">
                  <c:v>0.39592801693719121</c:v>
                </c:pt>
                <c:pt idx="7">
                  <c:v>0.37133145142319451</c:v>
                </c:pt>
                <c:pt idx="8">
                  <c:v>0.34058574453069862</c:v>
                </c:pt>
                <c:pt idx="9">
                  <c:v>0.30369089625970358</c:v>
                </c:pt>
                <c:pt idx="10">
                  <c:v>0.26064690661020934</c:v>
                </c:pt>
                <c:pt idx="11">
                  <c:v>0.22375205833921427</c:v>
                </c:pt>
                <c:pt idx="12">
                  <c:v>0.19300635144671838</c:v>
                </c:pt>
                <c:pt idx="13">
                  <c:v>0.16840978593272166</c:v>
                </c:pt>
                <c:pt idx="14">
                  <c:v>0.14996236179722414</c:v>
                </c:pt>
                <c:pt idx="15">
                  <c:v>0.13766407904022579</c:v>
                </c:pt>
                <c:pt idx="16">
                  <c:v>0.13151493766172662</c:v>
                </c:pt>
                <c:pt idx="17">
                  <c:v>0.12844036697247702</c:v>
                </c:pt>
                <c:pt idx="18">
                  <c:v>0.12844036697247707</c:v>
                </c:pt>
                <c:pt idx="19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6C5-422D-880E-96181449C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681567"/>
        <c:axId val="549705279"/>
      </c:areaChart>
      <c:barChart>
        <c:barDir val="col"/>
        <c:grouping val="stacked"/>
        <c:varyColors val="0"/>
        <c:ser>
          <c:idx val="3"/>
          <c:order val="3"/>
          <c:tx>
            <c:strRef>
              <c:f>'Proportion Plot'!$G$2</c:f>
              <c:strCache>
                <c:ptCount val="1"/>
                <c:pt idx="0">
                  <c:v>All other races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C5-422D-880E-96181449CA0A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C5-422D-880E-96181449CA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Medium Cond" panose="020B06060304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'Proportion Plot'!$G$3:$G$23</c:f>
              <c:numCache>
                <c:formatCode>0%</c:formatCode>
                <c:ptCount val="21"/>
                <c:pt idx="1">
                  <c:v>6.4102564102564097E-2</c:v>
                </c:pt>
                <c:pt idx="19">
                  <c:v>0.14984709480122324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C5-422D-880E-96181449CA0A}"/>
            </c:ext>
          </c:extLst>
        </c:ser>
        <c:ser>
          <c:idx val="6"/>
          <c:order val="6"/>
          <c:tx>
            <c:strRef>
              <c:f>'Proportion Plot'!$L$2</c:f>
              <c:strCache>
                <c:ptCount val="1"/>
                <c:pt idx="0">
                  <c:v>White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C5-422D-880E-96181449CA0A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C5-422D-880E-96181449CA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Medium Cond" panose="020B06060304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'Proportion Plot'!$L$3:$L$23</c:f>
              <c:numCache>
                <c:formatCode>0%</c:formatCode>
                <c:ptCount val="21"/>
                <c:pt idx="1">
                  <c:v>0.17948717948717949</c:v>
                </c:pt>
                <c:pt idx="19">
                  <c:v>0.60244648318042815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C5-422D-880E-96181449CA0A}"/>
            </c:ext>
          </c:extLst>
        </c:ser>
        <c:ser>
          <c:idx val="9"/>
          <c:order val="9"/>
          <c:tx>
            <c:strRef>
              <c:f>'Proportion Plot'!$Q$2</c:f>
              <c:strCache>
                <c:ptCount val="1"/>
                <c:pt idx="0">
                  <c:v>Hispanic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C5-422D-880E-96181449CA0A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Franklin Gothic Medium Cond" panose="020B06060304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C5-422D-880E-96181449CA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Medium Cond" panose="020B06060304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'Proportion Plot'!$Q$3:$Q$23</c:f>
              <c:numCache>
                <c:formatCode>0%</c:formatCode>
                <c:ptCount val="21"/>
                <c:pt idx="1">
                  <c:v>0.32051282051282054</c:v>
                </c:pt>
                <c:pt idx="19">
                  <c:v>0.11926605504587157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C5-422D-880E-96181449CA0A}"/>
            </c:ext>
          </c:extLst>
        </c:ser>
        <c:ser>
          <c:idx val="12"/>
          <c:order val="12"/>
          <c:tx>
            <c:strRef>
              <c:f>'Proportion Plot'!$V$2</c:f>
              <c:strCache>
                <c:ptCount val="1"/>
                <c:pt idx="0">
                  <c:v>Black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C5-422D-880E-96181449CA0A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C5-422D-880E-96181449CA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Medium Cond" panose="020B06060304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'Proportion Plot'!$V$3:$V$23</c:f>
              <c:numCache>
                <c:formatCode>0%</c:formatCode>
                <c:ptCount val="21"/>
                <c:pt idx="1">
                  <c:v>0.4358974358974359</c:v>
                </c:pt>
                <c:pt idx="19">
                  <c:v>0.12844036697247707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6C5-422D-880E-96181449C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9681567"/>
        <c:axId val="549705279"/>
      </c:barChart>
      <c:lineChart>
        <c:grouping val="stacked"/>
        <c:varyColors val="0"/>
        <c:ser>
          <c:idx val="0"/>
          <c:order val="0"/>
          <c:tx>
            <c:strRef>
              <c:f>'Proportion Plot'!$C$2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'Proportion Plot'!$C$3:$C$23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5-422D-880E-96181449CA0A}"/>
            </c:ext>
          </c:extLst>
        </c:ser>
        <c:ser>
          <c:idx val="1"/>
          <c:order val="1"/>
          <c:tx>
            <c:strRef>
              <c:f>'Proportion Plot'!$E$2</c:f>
              <c:strCache>
                <c:ptCount val="1"/>
                <c:pt idx="0">
                  <c:v>All other races-stacked line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'Proportion Plot'!$E$3:$E$23</c:f>
              <c:numCache>
                <c:formatCode>0%</c:formatCode>
                <c:ptCount val="21"/>
                <c:pt idx="0">
                  <c:v>6.4102564102564097E-2</c:v>
                </c:pt>
                <c:pt idx="1">
                  <c:v>6.4102564102564097E-2</c:v>
                </c:pt>
                <c:pt idx="2">
                  <c:v>6.4102564102564097E-2</c:v>
                </c:pt>
                <c:pt idx="3">
                  <c:v>6.4960009409550684E-2</c:v>
                </c:pt>
                <c:pt idx="4">
                  <c:v>6.6674900023523873E-2</c:v>
                </c:pt>
                <c:pt idx="5">
                  <c:v>7.0104681251470236E-2</c:v>
                </c:pt>
                <c:pt idx="6">
                  <c:v>7.5249353093389787E-2</c:v>
                </c:pt>
                <c:pt idx="7">
                  <c:v>8.2108915549282513E-2</c:v>
                </c:pt>
                <c:pt idx="8">
                  <c:v>9.0683368619148427E-2</c:v>
                </c:pt>
                <c:pt idx="9">
                  <c:v>0.10097271230298753</c:v>
                </c:pt>
                <c:pt idx="10">
                  <c:v>0.11297694660079981</c:v>
                </c:pt>
                <c:pt idx="11">
                  <c:v>0.12326629028463891</c:v>
                </c:pt>
                <c:pt idx="12">
                  <c:v>0.13184074335450482</c:v>
                </c:pt>
                <c:pt idx="13">
                  <c:v>0.13870030581039755</c:v>
                </c:pt>
                <c:pt idx="14">
                  <c:v>0.1438449776523171</c:v>
                </c:pt>
                <c:pt idx="15">
                  <c:v>0.14727475888026348</c:v>
                </c:pt>
                <c:pt idx="16">
                  <c:v>0.14898964949423665</c:v>
                </c:pt>
                <c:pt idx="17">
                  <c:v>0.14984709480122324</c:v>
                </c:pt>
                <c:pt idx="18">
                  <c:v>0.14984709480122324</c:v>
                </c:pt>
                <c:pt idx="19">
                  <c:v>0.14984709480122324</c:v>
                </c:pt>
                <c:pt idx="20">
                  <c:v>0.14984709480122324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5-422D-880E-96181449CA0A}"/>
            </c:ext>
          </c:extLst>
        </c:ser>
        <c:ser>
          <c:idx val="4"/>
          <c:order val="4"/>
          <c:tx>
            <c:strRef>
              <c:f>'Proportion Plot'!$J$2</c:f>
              <c:strCache>
                <c:ptCount val="1"/>
                <c:pt idx="0">
                  <c:v>White-stacked line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'Proportion Plot'!$J$3:$J$23</c:f>
              <c:numCache>
                <c:formatCode>0%</c:formatCode>
                <c:ptCount val="21"/>
                <c:pt idx="0">
                  <c:v>0.17948717948717949</c:v>
                </c:pt>
                <c:pt idx="1">
                  <c:v>0.17948717948717949</c:v>
                </c:pt>
                <c:pt idx="2">
                  <c:v>0.17948717948717949</c:v>
                </c:pt>
                <c:pt idx="3">
                  <c:v>0.18371677252411198</c:v>
                </c:pt>
                <c:pt idx="4">
                  <c:v>0.19217595859797695</c:v>
                </c:pt>
                <c:pt idx="5">
                  <c:v>0.20909433074570691</c:v>
                </c:pt>
                <c:pt idx="6">
                  <c:v>0.23447188896730181</c:v>
                </c:pt>
                <c:pt idx="7">
                  <c:v>0.26830863326276172</c:v>
                </c:pt>
                <c:pt idx="8">
                  <c:v>0.31060456363208661</c:v>
                </c:pt>
                <c:pt idx="9">
                  <c:v>0.36135968007527641</c:v>
                </c:pt>
                <c:pt idx="10">
                  <c:v>0.42057398259233125</c:v>
                </c:pt>
                <c:pt idx="11">
                  <c:v>0.47132909903552112</c:v>
                </c:pt>
                <c:pt idx="12">
                  <c:v>0.513625029404846</c:v>
                </c:pt>
                <c:pt idx="13">
                  <c:v>0.54746177370030591</c:v>
                </c:pt>
                <c:pt idx="14">
                  <c:v>0.57283933192190084</c:v>
                </c:pt>
                <c:pt idx="15">
                  <c:v>0.58975770406963079</c:v>
                </c:pt>
                <c:pt idx="16">
                  <c:v>0.59821689014349577</c:v>
                </c:pt>
                <c:pt idx="17">
                  <c:v>0.60244648318042826</c:v>
                </c:pt>
                <c:pt idx="18">
                  <c:v>0.60244648318042815</c:v>
                </c:pt>
                <c:pt idx="19">
                  <c:v>0.60244648318042815</c:v>
                </c:pt>
                <c:pt idx="20">
                  <c:v>0.60244648318042815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C5-422D-880E-96181449CA0A}"/>
            </c:ext>
          </c:extLst>
        </c:ser>
        <c:ser>
          <c:idx val="7"/>
          <c:order val="7"/>
          <c:tx>
            <c:strRef>
              <c:f>'Proportion Plot'!$O$2</c:f>
              <c:strCache>
                <c:ptCount val="1"/>
                <c:pt idx="0">
                  <c:v>Hispanic-stacked line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'Proportion Plot'!$O$3:$O$23</c:f>
              <c:numCache>
                <c:formatCode>0%</c:formatCode>
                <c:ptCount val="21"/>
                <c:pt idx="0">
                  <c:v>0.32051282051282054</c:v>
                </c:pt>
                <c:pt idx="1">
                  <c:v>0.32051282051282054</c:v>
                </c:pt>
                <c:pt idx="2">
                  <c:v>0.32051282051282054</c:v>
                </c:pt>
                <c:pt idx="3">
                  <c:v>0.31850035285815104</c:v>
                </c:pt>
                <c:pt idx="4">
                  <c:v>0.31447541754881203</c:v>
                </c:pt>
                <c:pt idx="5">
                  <c:v>0.30642554693013407</c:v>
                </c:pt>
                <c:pt idx="6">
                  <c:v>0.29435074100211711</c:v>
                </c:pt>
                <c:pt idx="7">
                  <c:v>0.2782509997647612</c:v>
                </c:pt>
                <c:pt idx="8">
                  <c:v>0.25812632321806628</c:v>
                </c:pt>
                <c:pt idx="9">
                  <c:v>0.23397671136203241</c:v>
                </c:pt>
                <c:pt idx="10">
                  <c:v>0.20580216419665956</c:v>
                </c:pt>
                <c:pt idx="11">
                  <c:v>0.18165255234062569</c:v>
                </c:pt>
                <c:pt idx="12">
                  <c:v>0.1615278757939308</c:v>
                </c:pt>
                <c:pt idx="13">
                  <c:v>0.14542813455657488</c:v>
                </c:pt>
                <c:pt idx="14">
                  <c:v>0.13335332862855795</c:v>
                </c:pt>
                <c:pt idx="15">
                  <c:v>0.12530345800987999</c:v>
                </c:pt>
                <c:pt idx="16">
                  <c:v>0.12127852270054101</c:v>
                </c:pt>
                <c:pt idx="17">
                  <c:v>0.11926605504587152</c:v>
                </c:pt>
                <c:pt idx="18">
                  <c:v>0.11926605504587157</c:v>
                </c:pt>
                <c:pt idx="19">
                  <c:v>0.11926605504587157</c:v>
                </c:pt>
                <c:pt idx="20">
                  <c:v>0.11926605504587157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C5-422D-880E-96181449CA0A}"/>
            </c:ext>
          </c:extLst>
        </c:ser>
        <c:ser>
          <c:idx val="10"/>
          <c:order val="10"/>
          <c:tx>
            <c:strRef>
              <c:f>'Proportion Plot'!$T$2</c:f>
              <c:strCache>
                <c:ptCount val="1"/>
                <c:pt idx="0">
                  <c:v>Black-stacked line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'Proportion Plot'!$T$3:$T$23</c:f>
              <c:numCache>
                <c:formatCode>0%</c:formatCode>
                <c:ptCount val="21"/>
                <c:pt idx="0">
                  <c:v>0.4358974358974359</c:v>
                </c:pt>
                <c:pt idx="1">
                  <c:v>0.4358974358974359</c:v>
                </c:pt>
                <c:pt idx="2">
                  <c:v>0.4358974358974359</c:v>
                </c:pt>
                <c:pt idx="3">
                  <c:v>0.4328228652081863</c:v>
                </c:pt>
                <c:pt idx="4">
                  <c:v>0.4266737238296871</c:v>
                </c:pt>
                <c:pt idx="5">
                  <c:v>0.41437544107268875</c:v>
                </c:pt>
                <c:pt idx="6">
                  <c:v>0.39592801693719121</c:v>
                </c:pt>
                <c:pt idx="7">
                  <c:v>0.37133145142319451</c:v>
                </c:pt>
                <c:pt idx="8">
                  <c:v>0.34058574453069862</c:v>
                </c:pt>
                <c:pt idx="9">
                  <c:v>0.30369089625970358</c:v>
                </c:pt>
                <c:pt idx="10">
                  <c:v>0.26064690661020934</c:v>
                </c:pt>
                <c:pt idx="11">
                  <c:v>0.22375205833921427</c:v>
                </c:pt>
                <c:pt idx="12">
                  <c:v>0.19300635144671838</c:v>
                </c:pt>
                <c:pt idx="13">
                  <c:v>0.16840978593272166</c:v>
                </c:pt>
                <c:pt idx="14">
                  <c:v>0.14996236179722414</c:v>
                </c:pt>
                <c:pt idx="15">
                  <c:v>0.13766407904022579</c:v>
                </c:pt>
                <c:pt idx="16">
                  <c:v>0.13151493766172662</c:v>
                </c:pt>
                <c:pt idx="17">
                  <c:v>0.12844036697247702</c:v>
                </c:pt>
                <c:pt idx="18">
                  <c:v>0.12844036697247707</c:v>
                </c:pt>
                <c:pt idx="19">
                  <c:v>0.12844036697247707</c:v>
                </c:pt>
                <c:pt idx="20">
                  <c:v>0.12844036697247707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C5-422D-880E-96181449C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681567"/>
        <c:axId val="549705279"/>
      </c:lineChart>
      <c:catAx>
        <c:axId val="54968156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Franklin Gothic Medium Cond" panose="020B0606030402020204" pitchFamily="34" charset="0"/>
                <a:ea typeface="+mn-ea"/>
                <a:cs typeface="+mn-cs"/>
              </a:defRPr>
            </a:pPr>
            <a:endParaRPr lang="en-US"/>
          </a:p>
        </c:txPr>
        <c:crossAx val="549705279"/>
        <c:crosses val="autoZero"/>
        <c:auto val="1"/>
        <c:lblAlgn val="ctr"/>
        <c:lblOffset val="100"/>
        <c:noMultiLvlLbl val="0"/>
      </c:catAx>
      <c:valAx>
        <c:axId val="549705279"/>
        <c:scaling>
          <c:orientation val="minMax"/>
          <c:max val="1.01"/>
          <c:min val="-1.0000000000000002E-3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Franklin Gothic Medium Cond" panose="020B0606030402020204" pitchFamily="34" charset="0"/>
                <a:ea typeface="+mn-ea"/>
                <a:cs typeface="+mn-cs"/>
              </a:defRPr>
            </a:pPr>
            <a:endParaRPr lang="en-US"/>
          </a:p>
        </c:txPr>
        <c:crossAx val="549681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ranklin Gothic Medium Cond" panose="020B06060304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388504</xdr:colOff>
      <xdr:row>26</xdr:row>
      <xdr:rowOff>10968</xdr:rowOff>
    </xdr:from>
    <xdr:to>
      <xdr:col>24</xdr:col>
      <xdr:colOff>331354</xdr:colOff>
      <xdr:row>58</xdr:row>
      <xdr:rowOff>11545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EA0DF7-2797-40C4-8E1E-EE4AAEE79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0.06698</cdr:x>
      <cdr:y>0.10046</cdr:y>
    </cdr:from>
    <cdr:to>
      <cdr:x>0.18353</cdr:x>
      <cdr:y>0.16769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5B68EDE-DC3F-4684-8AAA-ABE5A0422E9C}"/>
            </a:ext>
          </a:extLst>
        </cdr:cNvPr>
        <cdr:cNvSpPr txBox="1"/>
      </cdr:nvSpPr>
      <cdr:spPr>
        <a:xfrm xmlns:a="http://schemas.openxmlformats.org/drawingml/2006/main">
          <a:off x="610966" y="612487"/>
          <a:ext cx="1063125" cy="409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latin typeface="Franklin Gothic Medium Cond" panose="020B0606030402020204" pitchFamily="34" charset="0"/>
            </a:rPr>
            <a:t>share of deaths by police</a:t>
          </a:r>
        </a:p>
      </cdr:txBody>
    </cdr:sp>
  </cdr:relSizeAnchor>
  <cdr:relSizeAnchor xmlns:cdr="http://schemas.openxmlformats.org/drawingml/2006/chartDrawing">
    <cdr:from>
      <cdr:x>0.87232</cdr:x>
      <cdr:y>0.10207</cdr:y>
    </cdr:from>
    <cdr:to>
      <cdr:x>0.96944</cdr:x>
      <cdr:y>0.1693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9933A47-5D4F-423A-9888-84F8C1E82086}"/>
            </a:ext>
          </a:extLst>
        </cdr:cNvPr>
        <cdr:cNvSpPr txBox="1"/>
      </cdr:nvSpPr>
      <cdr:spPr>
        <a:xfrm xmlns:a="http://schemas.openxmlformats.org/drawingml/2006/main">
          <a:off x="9021618" y="622300"/>
          <a:ext cx="1004455" cy="409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latin typeface="Franklin Gothic Medium Cond" panose="020B0606030402020204" pitchFamily="34" charset="0"/>
            </a:rPr>
            <a:t>share of the population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99DE2-13C6-479B-97A1-D84B5003AFD9}">
  <dimension ref="A1:AD35"/>
  <sheetViews>
    <sheetView tabSelected="1" zoomScale="110" zoomScaleNormal="110" workbookViewId="0">
      <selection activeCell="A26" sqref="A26"/>
    </sheetView>
  </sheetViews>
  <sheetFormatPr defaultRowHeight="15" x14ac:dyDescent="0.25"/>
  <cols>
    <col min="4" max="4" width="15.42578125" customWidth="1"/>
  </cols>
  <sheetData>
    <row r="1" spans="1:30" x14ac:dyDescent="0.25">
      <c r="A1" s="7"/>
      <c r="B1" s="7"/>
      <c r="C1" s="7"/>
      <c r="D1" s="18" t="s">
        <v>21</v>
      </c>
      <c r="E1" s="7"/>
      <c r="F1" s="7"/>
      <c r="G1" s="7"/>
      <c r="H1" s="7"/>
      <c r="I1" s="18" t="s">
        <v>7</v>
      </c>
      <c r="J1" s="7"/>
      <c r="K1" s="7"/>
      <c r="L1" s="7"/>
      <c r="M1" s="7"/>
      <c r="N1" s="18" t="s">
        <v>8</v>
      </c>
      <c r="O1" s="7"/>
      <c r="P1" s="7"/>
      <c r="Q1" s="7"/>
      <c r="R1" s="7"/>
      <c r="S1" s="18" t="s">
        <v>6</v>
      </c>
      <c r="T1" s="7"/>
      <c r="U1" s="7"/>
      <c r="V1" s="7"/>
      <c r="W1" s="7"/>
      <c r="X1" s="7"/>
      <c r="Y1" t="s">
        <v>9</v>
      </c>
    </row>
    <row r="2" spans="1:30" x14ac:dyDescent="0.25">
      <c r="A2" s="7" t="s">
        <v>0</v>
      </c>
      <c r="B2" s="7"/>
      <c r="C2" s="20" t="s">
        <v>12</v>
      </c>
      <c r="D2" s="7" t="str">
        <f>_xlfn.CONCAT($D$1, "-change")</f>
        <v>All other races-change</v>
      </c>
      <c r="E2" s="27" t="str">
        <f>_xlfn.CONCAT($D$1, "-stacked line")</f>
        <v>All other races-stacked line</v>
      </c>
      <c r="F2" s="28" t="str">
        <f>_xlfn.CONCAT($D$1, "-area")</f>
        <v>All other races-area</v>
      </c>
      <c r="G2" s="29" t="str">
        <f>D1</f>
        <v>All other races</v>
      </c>
      <c r="H2" s="7"/>
      <c r="I2" s="7" t="str">
        <f>_xlfn.CONCAT($I$1, "-change")</f>
        <v>White-change</v>
      </c>
      <c r="J2" s="27" t="str">
        <f>_xlfn.CONCAT($I$1, "-stacked line")</f>
        <v>White-stacked line</v>
      </c>
      <c r="K2" s="28" t="str">
        <f>_xlfn.CONCAT($I$1, "-area")</f>
        <v>White-area</v>
      </c>
      <c r="L2" s="29" t="str">
        <f>I1</f>
        <v>White</v>
      </c>
      <c r="M2" s="7"/>
      <c r="N2" s="7" t="str">
        <f>_xlfn.CONCAT($N$1, "-change")</f>
        <v>Hispanic-change</v>
      </c>
      <c r="O2" s="27" t="str">
        <f>_xlfn.CONCAT($N$1, "-stacked line")</f>
        <v>Hispanic-stacked line</v>
      </c>
      <c r="P2" s="28" t="str">
        <f>_xlfn.CONCAT($N$1, "-area")</f>
        <v>Hispanic-area</v>
      </c>
      <c r="Q2" s="29" t="str">
        <f>N1</f>
        <v>Hispanic</v>
      </c>
      <c r="R2" s="7"/>
      <c r="S2" s="7" t="str">
        <f>_xlfn.CONCAT($S$1, "-change")</f>
        <v>Black-change</v>
      </c>
      <c r="T2" s="27" t="str">
        <f>_xlfn.CONCAT($S$1, "-stacked line")</f>
        <v>Black-stacked line</v>
      </c>
      <c r="U2" s="28" t="str">
        <f>_xlfn.CONCAT($S$1, "-area")</f>
        <v>Black-area</v>
      </c>
      <c r="V2" s="29" t="str">
        <f>S1</f>
        <v>Black</v>
      </c>
      <c r="W2" s="7"/>
      <c r="X2" s="7"/>
      <c r="AD2" t="s">
        <v>13</v>
      </c>
    </row>
    <row r="3" spans="1:30" x14ac:dyDescent="0.25">
      <c r="A3" s="8" t="s">
        <v>2</v>
      </c>
      <c r="B3" s="8"/>
      <c r="C3" s="21">
        <v>0</v>
      </c>
      <c r="D3" s="8"/>
      <c r="E3" s="30">
        <f>E5</f>
        <v>6.4102564102564097E-2</v>
      </c>
      <c r="F3" s="1"/>
      <c r="G3" s="31"/>
      <c r="H3" s="8"/>
      <c r="I3" s="8"/>
      <c r="J3" s="30">
        <f>J5</f>
        <v>0.17948717948717949</v>
      </c>
      <c r="K3" s="1"/>
      <c r="L3" s="31"/>
      <c r="M3" s="8"/>
      <c r="N3" s="8"/>
      <c r="O3" s="30">
        <f>O5</f>
        <v>0.32051282051282054</v>
      </c>
      <c r="P3" s="1"/>
      <c r="Q3" s="31"/>
      <c r="R3" s="9"/>
      <c r="S3" s="8"/>
      <c r="T3" s="30">
        <f>T5</f>
        <v>0.4358974358974359</v>
      </c>
      <c r="U3" s="1"/>
      <c r="V3" s="31"/>
      <c r="W3" s="8"/>
      <c r="X3" s="7"/>
      <c r="AD3" t="s">
        <v>14</v>
      </c>
    </row>
    <row r="4" spans="1:30" x14ac:dyDescent="0.25">
      <c r="A4" s="10" t="s">
        <v>1</v>
      </c>
      <c r="B4" s="10"/>
      <c r="C4" s="22">
        <v>0</v>
      </c>
      <c r="D4" s="10"/>
      <c r="E4" s="32">
        <f>E5</f>
        <v>6.4102564102564097E-2</v>
      </c>
      <c r="F4" s="19">
        <v>-35</v>
      </c>
      <c r="G4" s="33">
        <f>E5</f>
        <v>6.4102564102564097E-2</v>
      </c>
      <c r="H4" s="10"/>
      <c r="I4" s="10"/>
      <c r="J4" s="32">
        <f>J5</f>
        <v>0.17948717948717949</v>
      </c>
      <c r="K4" s="2">
        <f>$F$4</f>
        <v>-35</v>
      </c>
      <c r="L4" s="33">
        <f>J5</f>
        <v>0.17948717948717949</v>
      </c>
      <c r="M4" s="10"/>
      <c r="N4" s="10"/>
      <c r="O4" s="32">
        <f>O5</f>
        <v>0.32051282051282054</v>
      </c>
      <c r="P4" s="2">
        <f>$F$4</f>
        <v>-35</v>
      </c>
      <c r="Q4" s="33">
        <f>O5</f>
        <v>0.32051282051282054</v>
      </c>
      <c r="R4" s="11"/>
      <c r="S4" s="10"/>
      <c r="T4" s="32">
        <f>T5</f>
        <v>0.4358974358974359</v>
      </c>
      <c r="U4" s="2">
        <f>$F$4</f>
        <v>-35</v>
      </c>
      <c r="V4" s="33">
        <f>T5</f>
        <v>0.4358974358974359</v>
      </c>
      <c r="W4" s="10"/>
      <c r="X4" s="7"/>
      <c r="AD4" t="s">
        <v>15</v>
      </c>
    </row>
    <row r="5" spans="1:30" x14ac:dyDescent="0.25">
      <c r="A5" s="12" t="s">
        <v>3</v>
      </c>
      <c r="B5" s="12"/>
      <c r="C5" s="23">
        <v>0</v>
      </c>
      <c r="D5" s="12"/>
      <c r="E5" s="34">
        <f>5/(34+25+14+5)</f>
        <v>6.4102564102564097E-2</v>
      </c>
      <c r="F5" s="3">
        <f>E5</f>
        <v>6.4102564102564097E-2</v>
      </c>
      <c r="G5" s="35"/>
      <c r="H5" s="3"/>
      <c r="I5" s="12"/>
      <c r="J5" s="34">
        <f>14/(34+25+14+5)</f>
        <v>0.17948717948717949</v>
      </c>
      <c r="K5" s="3">
        <f>J5</f>
        <v>0.17948717948717949</v>
      </c>
      <c r="L5" s="35"/>
      <c r="M5" s="3"/>
      <c r="N5" s="12"/>
      <c r="O5" s="34">
        <f>25/(34+25+14+5)</f>
        <v>0.32051282051282054</v>
      </c>
      <c r="P5" s="3">
        <f>O5</f>
        <v>0.32051282051282054</v>
      </c>
      <c r="Q5" s="35"/>
      <c r="R5" s="3"/>
      <c r="S5" s="12"/>
      <c r="T5" s="34">
        <f>34/(34+25+14+5)</f>
        <v>0.4358974358974359</v>
      </c>
      <c r="U5" s="3">
        <f>T5</f>
        <v>0.4358974358974359</v>
      </c>
      <c r="V5" s="35"/>
      <c r="W5" s="3"/>
      <c r="X5" s="7"/>
      <c r="Y5" s="4">
        <f>E5+J5+O5+T5</f>
        <v>1</v>
      </c>
      <c r="Z5" t="s">
        <v>10</v>
      </c>
      <c r="AD5" t="s">
        <v>16</v>
      </c>
    </row>
    <row r="6" spans="1:30" x14ac:dyDescent="0.25">
      <c r="A6" s="16">
        <v>0.01</v>
      </c>
      <c r="B6" s="7"/>
      <c r="C6" s="24">
        <v>0</v>
      </c>
      <c r="D6" s="7">
        <f>PRODUCT($A6,E$25)</f>
        <v>-8.574453069865915E-4</v>
      </c>
      <c r="E6" s="36">
        <f>E5-D6</f>
        <v>6.4960009409550684E-2</v>
      </c>
      <c r="F6" s="5">
        <f>E6</f>
        <v>6.4960009409550684E-2</v>
      </c>
      <c r="G6" s="37"/>
      <c r="H6" s="13"/>
      <c r="I6" s="7">
        <f>PRODUCT($A6,J$25)</f>
        <v>-4.2295930369324868E-3</v>
      </c>
      <c r="J6" s="36">
        <f>J5-I6</f>
        <v>0.18371677252411198</v>
      </c>
      <c r="K6" s="5">
        <f>J6</f>
        <v>0.18371677252411198</v>
      </c>
      <c r="L6" s="37"/>
      <c r="M6" s="13"/>
      <c r="N6" s="7">
        <f>PRODUCT($A6,O$25)</f>
        <v>2.0124676546694896E-3</v>
      </c>
      <c r="O6" s="36">
        <f>O5-N6</f>
        <v>0.31850035285815104</v>
      </c>
      <c r="P6" s="5">
        <f>O6</f>
        <v>0.31850035285815104</v>
      </c>
      <c r="Q6" s="37"/>
      <c r="R6" s="13"/>
      <c r="S6" s="7">
        <f>PRODUCT($A6,T$25)</f>
        <v>3.0745706892495884E-3</v>
      </c>
      <c r="T6" s="36">
        <f>T5-S6</f>
        <v>0.4328228652081863</v>
      </c>
      <c r="U6" s="5">
        <f>T6</f>
        <v>0.4328228652081863</v>
      </c>
      <c r="V6" s="37"/>
      <c r="W6" s="13"/>
      <c r="X6" s="7"/>
      <c r="AD6" t="s">
        <v>19</v>
      </c>
    </row>
    <row r="7" spans="1:30" x14ac:dyDescent="0.25">
      <c r="A7" s="16">
        <v>0.02</v>
      </c>
      <c r="B7" s="7"/>
      <c r="C7" s="24">
        <v>0</v>
      </c>
      <c r="D7" s="7">
        <f t="shared" ref="D7:D20" si="0">PRODUCT($A7,E$25)</f>
        <v>-1.714890613973183E-3</v>
      </c>
      <c r="E7" s="36">
        <f t="shared" ref="E7:E20" si="1">E6-D7</f>
        <v>6.6674900023523873E-2</v>
      </c>
      <c r="F7" s="5">
        <f t="shared" ref="F7:F20" si="2">E7</f>
        <v>6.6674900023523873E-2</v>
      </c>
      <c r="G7" s="37"/>
      <c r="H7" s="13"/>
      <c r="I7" s="7">
        <f t="shared" ref="I7:I20" si="3">PRODUCT($A7,J$25)</f>
        <v>-8.4591860738649736E-3</v>
      </c>
      <c r="J7" s="36">
        <f t="shared" ref="J7:J20" si="4">J6-I7</f>
        <v>0.19217595859797695</v>
      </c>
      <c r="K7" s="5">
        <f t="shared" ref="K7:K20" si="5">J7</f>
        <v>0.19217595859797695</v>
      </c>
      <c r="L7" s="37"/>
      <c r="M7" s="13"/>
      <c r="N7" s="7">
        <f t="shared" ref="N7:N20" si="6">PRODUCT($A7,O$25)</f>
        <v>4.0249353093389792E-3</v>
      </c>
      <c r="O7" s="36">
        <f t="shared" ref="O7:O20" si="7">O6-N7</f>
        <v>0.31447541754881203</v>
      </c>
      <c r="P7" s="5">
        <f t="shared" ref="P7:P20" si="8">O7</f>
        <v>0.31447541754881203</v>
      </c>
      <c r="Q7" s="37"/>
      <c r="R7" s="13"/>
      <c r="S7" s="7">
        <f t="shared" ref="S7:S20" si="9">PRODUCT($A7,T$25)</f>
        <v>6.1491413784991768E-3</v>
      </c>
      <c r="T7" s="36">
        <f t="shared" ref="T7:T20" si="10">T6-S7</f>
        <v>0.4266737238296871</v>
      </c>
      <c r="U7" s="5">
        <f t="shared" ref="U7:U20" si="11">T7</f>
        <v>0.4266737238296871</v>
      </c>
      <c r="V7" s="37"/>
      <c r="W7" s="13"/>
      <c r="X7" s="7"/>
      <c r="AD7" t="s">
        <v>18</v>
      </c>
    </row>
    <row r="8" spans="1:30" x14ac:dyDescent="0.25">
      <c r="A8" s="16">
        <v>0.04</v>
      </c>
      <c r="B8" s="7"/>
      <c r="C8" s="24">
        <v>0</v>
      </c>
      <c r="D8" s="7">
        <f t="shared" si="0"/>
        <v>-3.429781227946366E-3</v>
      </c>
      <c r="E8" s="36">
        <f t="shared" si="1"/>
        <v>7.0104681251470236E-2</v>
      </c>
      <c r="F8" s="5">
        <f t="shared" si="2"/>
        <v>7.0104681251470236E-2</v>
      </c>
      <c r="G8" s="37"/>
      <c r="H8" s="13"/>
      <c r="I8" s="7">
        <f t="shared" si="3"/>
        <v>-1.6918372147729947E-2</v>
      </c>
      <c r="J8" s="36">
        <f t="shared" si="4"/>
        <v>0.20909433074570691</v>
      </c>
      <c r="K8" s="5">
        <f t="shared" si="5"/>
        <v>0.20909433074570691</v>
      </c>
      <c r="L8" s="37"/>
      <c r="M8" s="13"/>
      <c r="N8" s="7">
        <f t="shared" si="6"/>
        <v>8.0498706186779585E-3</v>
      </c>
      <c r="O8" s="36">
        <f t="shared" si="7"/>
        <v>0.30642554693013407</v>
      </c>
      <c r="P8" s="5">
        <f t="shared" si="8"/>
        <v>0.30642554693013407</v>
      </c>
      <c r="Q8" s="37"/>
      <c r="R8" s="13"/>
      <c r="S8" s="7">
        <f t="shared" si="9"/>
        <v>1.2298282756998354E-2</v>
      </c>
      <c r="T8" s="36">
        <f t="shared" si="10"/>
        <v>0.41437544107268875</v>
      </c>
      <c r="U8" s="5">
        <f t="shared" si="11"/>
        <v>0.41437544107268875</v>
      </c>
      <c r="V8" s="37"/>
      <c r="W8" s="13"/>
      <c r="X8" s="7"/>
      <c r="AD8" t="s">
        <v>17</v>
      </c>
    </row>
    <row r="9" spans="1:30" x14ac:dyDescent="0.25">
      <c r="A9" s="16">
        <v>0.06</v>
      </c>
      <c r="B9" s="7"/>
      <c r="C9" s="24">
        <v>0</v>
      </c>
      <c r="D9" s="7">
        <f t="shared" si="0"/>
        <v>-5.1446718419195488E-3</v>
      </c>
      <c r="E9" s="36">
        <f t="shared" si="1"/>
        <v>7.5249353093389787E-2</v>
      </c>
      <c r="F9" s="5">
        <f t="shared" si="2"/>
        <v>7.5249353093389787E-2</v>
      </c>
      <c r="G9" s="37"/>
      <c r="H9" s="13"/>
      <c r="I9" s="7">
        <f t="shared" si="3"/>
        <v>-2.5377558221594917E-2</v>
      </c>
      <c r="J9" s="36">
        <f t="shared" si="4"/>
        <v>0.23447188896730181</v>
      </c>
      <c r="K9" s="5">
        <f t="shared" si="5"/>
        <v>0.23447188896730181</v>
      </c>
      <c r="L9" s="37"/>
      <c r="M9" s="13"/>
      <c r="N9" s="7">
        <f t="shared" si="6"/>
        <v>1.2074805928016939E-2</v>
      </c>
      <c r="O9" s="36">
        <f t="shared" si="7"/>
        <v>0.29435074100211711</v>
      </c>
      <c r="P9" s="5">
        <f t="shared" si="8"/>
        <v>0.29435074100211711</v>
      </c>
      <c r="Q9" s="37"/>
      <c r="R9" s="13"/>
      <c r="S9" s="7">
        <f t="shared" si="9"/>
        <v>1.844742413549753E-2</v>
      </c>
      <c r="T9" s="36">
        <f t="shared" si="10"/>
        <v>0.39592801693719121</v>
      </c>
      <c r="U9" s="5">
        <f t="shared" si="11"/>
        <v>0.39592801693719121</v>
      </c>
      <c r="V9" s="37"/>
      <c r="W9" s="13"/>
      <c r="X9" s="7"/>
      <c r="AD9" t="s">
        <v>20</v>
      </c>
    </row>
    <row r="10" spans="1:30" x14ac:dyDescent="0.25">
      <c r="A10" s="16">
        <v>0.08</v>
      </c>
      <c r="B10" s="7"/>
      <c r="C10" s="24">
        <v>0</v>
      </c>
      <c r="D10" s="7">
        <f t="shared" si="0"/>
        <v>-6.859562455892732E-3</v>
      </c>
      <c r="E10" s="36">
        <f t="shared" si="1"/>
        <v>8.2108915549282513E-2</v>
      </c>
      <c r="F10" s="5">
        <f t="shared" si="2"/>
        <v>8.2108915549282513E-2</v>
      </c>
      <c r="G10" s="37"/>
      <c r="H10" s="13"/>
      <c r="I10" s="7">
        <f t="shared" si="3"/>
        <v>-3.3836744295459895E-2</v>
      </c>
      <c r="J10" s="36">
        <f t="shared" si="4"/>
        <v>0.26830863326276172</v>
      </c>
      <c r="K10" s="5">
        <f t="shared" si="5"/>
        <v>0.26830863326276172</v>
      </c>
      <c r="L10" s="37"/>
      <c r="M10" s="13"/>
      <c r="N10" s="7">
        <f t="shared" si="6"/>
        <v>1.6099741237355917E-2</v>
      </c>
      <c r="O10" s="36">
        <f t="shared" si="7"/>
        <v>0.2782509997647612</v>
      </c>
      <c r="P10" s="5">
        <f t="shared" si="8"/>
        <v>0.2782509997647612</v>
      </c>
      <c r="Q10" s="37"/>
      <c r="R10" s="13"/>
      <c r="S10" s="7">
        <f t="shared" si="9"/>
        <v>2.4596565513996707E-2</v>
      </c>
      <c r="T10" s="36">
        <f t="shared" si="10"/>
        <v>0.37133145142319451</v>
      </c>
      <c r="U10" s="5">
        <f t="shared" si="11"/>
        <v>0.37133145142319451</v>
      </c>
      <c r="V10" s="37"/>
      <c r="W10" s="13"/>
      <c r="X10" s="7"/>
    </row>
    <row r="11" spans="1:30" x14ac:dyDescent="0.25">
      <c r="A11" s="16">
        <v>0.1</v>
      </c>
      <c r="B11" s="7"/>
      <c r="C11" s="24">
        <v>0</v>
      </c>
      <c r="D11" s="7">
        <f t="shared" si="0"/>
        <v>-8.5744530698659144E-3</v>
      </c>
      <c r="E11" s="36">
        <f t="shared" si="1"/>
        <v>9.0683368619148427E-2</v>
      </c>
      <c r="F11" s="5">
        <f t="shared" si="2"/>
        <v>9.0683368619148427E-2</v>
      </c>
      <c r="G11" s="37"/>
      <c r="H11" s="13"/>
      <c r="I11" s="7">
        <f t="shared" si="3"/>
        <v>-4.2295930369324865E-2</v>
      </c>
      <c r="J11" s="36">
        <f t="shared" si="4"/>
        <v>0.31060456363208661</v>
      </c>
      <c r="K11" s="5">
        <f t="shared" si="5"/>
        <v>0.31060456363208661</v>
      </c>
      <c r="L11" s="37"/>
      <c r="M11" s="13"/>
      <c r="N11" s="7">
        <f t="shared" si="6"/>
        <v>2.0124676546694899E-2</v>
      </c>
      <c r="O11" s="36">
        <f t="shared" si="7"/>
        <v>0.25812632321806628</v>
      </c>
      <c r="P11" s="5">
        <f t="shared" si="8"/>
        <v>0.25812632321806628</v>
      </c>
      <c r="Q11" s="37"/>
      <c r="R11" s="13"/>
      <c r="S11" s="7">
        <f t="shared" si="9"/>
        <v>3.0745706892495884E-2</v>
      </c>
      <c r="T11" s="36">
        <f t="shared" si="10"/>
        <v>0.34058574453069862</v>
      </c>
      <c r="U11" s="5">
        <f t="shared" si="11"/>
        <v>0.34058574453069862</v>
      </c>
      <c r="V11" s="37"/>
      <c r="W11" s="13"/>
      <c r="X11" s="7"/>
    </row>
    <row r="12" spans="1:30" x14ac:dyDescent="0.25">
      <c r="A12" s="16">
        <v>0.12</v>
      </c>
      <c r="B12" s="7"/>
      <c r="C12" s="24">
        <v>0</v>
      </c>
      <c r="D12" s="7">
        <f t="shared" si="0"/>
        <v>-1.0289343683839098E-2</v>
      </c>
      <c r="E12" s="36">
        <f t="shared" si="1"/>
        <v>0.10097271230298753</v>
      </c>
      <c r="F12" s="5">
        <f t="shared" si="2"/>
        <v>0.10097271230298753</v>
      </c>
      <c r="G12" s="37"/>
      <c r="H12" s="13"/>
      <c r="I12" s="7">
        <f t="shared" si="3"/>
        <v>-5.0755116443189835E-2</v>
      </c>
      <c r="J12" s="36">
        <f t="shared" si="4"/>
        <v>0.36135968007527641</v>
      </c>
      <c r="K12" s="5">
        <f t="shared" si="5"/>
        <v>0.36135968007527641</v>
      </c>
      <c r="L12" s="37"/>
      <c r="M12" s="13"/>
      <c r="N12" s="7">
        <f t="shared" si="6"/>
        <v>2.4149611856033877E-2</v>
      </c>
      <c r="O12" s="36">
        <f t="shared" si="7"/>
        <v>0.23397671136203241</v>
      </c>
      <c r="P12" s="5">
        <f t="shared" si="8"/>
        <v>0.23397671136203241</v>
      </c>
      <c r="Q12" s="37"/>
      <c r="R12" s="13"/>
      <c r="S12" s="7">
        <f t="shared" si="9"/>
        <v>3.6894848270995061E-2</v>
      </c>
      <c r="T12" s="36">
        <f t="shared" si="10"/>
        <v>0.30369089625970358</v>
      </c>
      <c r="U12" s="5">
        <f t="shared" si="11"/>
        <v>0.30369089625970358</v>
      </c>
      <c r="V12" s="37"/>
      <c r="W12" s="13"/>
      <c r="X12" s="7"/>
    </row>
    <row r="13" spans="1:30" x14ac:dyDescent="0.25">
      <c r="A13" s="16">
        <v>0.14000000000000001</v>
      </c>
      <c r="B13" s="7"/>
      <c r="C13" s="24">
        <v>0</v>
      </c>
      <c r="D13" s="7">
        <f t="shared" si="0"/>
        <v>-1.2004234297812281E-2</v>
      </c>
      <c r="E13" s="36">
        <f t="shared" si="1"/>
        <v>0.11297694660079981</v>
      </c>
      <c r="F13" s="5">
        <f t="shared" si="2"/>
        <v>0.11297694660079981</v>
      </c>
      <c r="G13" s="37"/>
      <c r="H13" s="13"/>
      <c r="I13" s="7">
        <f t="shared" si="3"/>
        <v>-5.9214302517054812E-2</v>
      </c>
      <c r="J13" s="36">
        <f t="shared" si="4"/>
        <v>0.42057398259233125</v>
      </c>
      <c r="K13" s="5">
        <f t="shared" si="5"/>
        <v>0.42057398259233125</v>
      </c>
      <c r="L13" s="37"/>
      <c r="M13" s="13"/>
      <c r="N13" s="7">
        <f t="shared" si="6"/>
        <v>2.8174547165372859E-2</v>
      </c>
      <c r="O13" s="36">
        <f t="shared" si="7"/>
        <v>0.20580216419665956</v>
      </c>
      <c r="P13" s="5">
        <f t="shared" si="8"/>
        <v>0.20580216419665956</v>
      </c>
      <c r="Q13" s="37"/>
      <c r="R13" s="13"/>
      <c r="S13" s="7">
        <f t="shared" si="9"/>
        <v>4.3043989649494241E-2</v>
      </c>
      <c r="T13" s="36">
        <f t="shared" si="10"/>
        <v>0.26064690661020934</v>
      </c>
      <c r="U13" s="5">
        <f t="shared" si="11"/>
        <v>0.26064690661020934</v>
      </c>
      <c r="V13" s="37"/>
      <c r="W13" s="13"/>
      <c r="X13" s="7"/>
    </row>
    <row r="14" spans="1:30" x14ac:dyDescent="0.25">
      <c r="A14" s="16">
        <v>0.12</v>
      </c>
      <c r="B14" s="7"/>
      <c r="C14" s="24">
        <v>0</v>
      </c>
      <c r="D14" s="7">
        <f t="shared" si="0"/>
        <v>-1.0289343683839098E-2</v>
      </c>
      <c r="E14" s="36">
        <f t="shared" si="1"/>
        <v>0.12326629028463891</v>
      </c>
      <c r="F14" s="5">
        <f t="shared" si="2"/>
        <v>0.12326629028463891</v>
      </c>
      <c r="G14" s="37"/>
      <c r="H14" s="13"/>
      <c r="I14" s="7">
        <f t="shared" si="3"/>
        <v>-5.0755116443189835E-2</v>
      </c>
      <c r="J14" s="36">
        <f t="shared" si="4"/>
        <v>0.47132909903552112</v>
      </c>
      <c r="K14" s="5">
        <f t="shared" si="5"/>
        <v>0.47132909903552112</v>
      </c>
      <c r="L14" s="37"/>
      <c r="M14" s="13"/>
      <c r="N14" s="7">
        <f t="shared" si="6"/>
        <v>2.4149611856033877E-2</v>
      </c>
      <c r="O14" s="36">
        <f t="shared" si="7"/>
        <v>0.18165255234062569</v>
      </c>
      <c r="P14" s="5">
        <f t="shared" si="8"/>
        <v>0.18165255234062569</v>
      </c>
      <c r="Q14" s="37"/>
      <c r="R14" s="13"/>
      <c r="S14" s="7">
        <f t="shared" si="9"/>
        <v>3.6894848270995061E-2</v>
      </c>
      <c r="T14" s="36">
        <f t="shared" si="10"/>
        <v>0.22375205833921427</v>
      </c>
      <c r="U14" s="5">
        <f t="shared" si="11"/>
        <v>0.22375205833921427</v>
      </c>
      <c r="V14" s="37"/>
      <c r="W14" s="13"/>
      <c r="X14" s="7"/>
    </row>
    <row r="15" spans="1:30" x14ac:dyDescent="0.25">
      <c r="A15" s="16">
        <v>0.1</v>
      </c>
      <c r="B15" s="7"/>
      <c r="C15" s="24">
        <v>0</v>
      </c>
      <c r="D15" s="7">
        <f t="shared" si="0"/>
        <v>-8.5744530698659144E-3</v>
      </c>
      <c r="E15" s="36">
        <f t="shared" si="1"/>
        <v>0.13184074335450482</v>
      </c>
      <c r="F15" s="5">
        <f t="shared" si="2"/>
        <v>0.13184074335450482</v>
      </c>
      <c r="G15" s="37"/>
      <c r="H15" s="13"/>
      <c r="I15" s="7">
        <f t="shared" si="3"/>
        <v>-4.2295930369324865E-2</v>
      </c>
      <c r="J15" s="36">
        <f t="shared" si="4"/>
        <v>0.513625029404846</v>
      </c>
      <c r="K15" s="5">
        <f t="shared" si="5"/>
        <v>0.513625029404846</v>
      </c>
      <c r="L15" s="37"/>
      <c r="M15" s="13"/>
      <c r="N15" s="7">
        <f t="shared" si="6"/>
        <v>2.0124676546694899E-2</v>
      </c>
      <c r="O15" s="36">
        <f t="shared" si="7"/>
        <v>0.1615278757939308</v>
      </c>
      <c r="P15" s="5">
        <f t="shared" si="8"/>
        <v>0.1615278757939308</v>
      </c>
      <c r="Q15" s="37"/>
      <c r="R15" s="13"/>
      <c r="S15" s="7">
        <f t="shared" si="9"/>
        <v>3.0745706892495884E-2</v>
      </c>
      <c r="T15" s="36">
        <f t="shared" si="10"/>
        <v>0.19300635144671838</v>
      </c>
      <c r="U15" s="5">
        <f t="shared" si="11"/>
        <v>0.19300635144671838</v>
      </c>
      <c r="V15" s="37"/>
      <c r="W15" s="13"/>
      <c r="X15" s="7"/>
    </row>
    <row r="16" spans="1:30" x14ac:dyDescent="0.25">
      <c r="A16" s="16">
        <v>0.08</v>
      </c>
      <c r="B16" s="7"/>
      <c r="C16" s="24">
        <v>0</v>
      </c>
      <c r="D16" s="7">
        <f t="shared" si="0"/>
        <v>-6.859562455892732E-3</v>
      </c>
      <c r="E16" s="36">
        <f t="shared" si="1"/>
        <v>0.13870030581039755</v>
      </c>
      <c r="F16" s="5">
        <f t="shared" si="2"/>
        <v>0.13870030581039755</v>
      </c>
      <c r="G16" s="37"/>
      <c r="H16" s="13"/>
      <c r="I16" s="7">
        <f t="shared" si="3"/>
        <v>-3.3836744295459895E-2</v>
      </c>
      <c r="J16" s="36">
        <f t="shared" si="4"/>
        <v>0.54746177370030591</v>
      </c>
      <c r="K16" s="5">
        <f t="shared" si="5"/>
        <v>0.54746177370030591</v>
      </c>
      <c r="L16" s="37"/>
      <c r="M16" s="13"/>
      <c r="N16" s="7">
        <f t="shared" si="6"/>
        <v>1.6099741237355917E-2</v>
      </c>
      <c r="O16" s="36">
        <f t="shared" si="7"/>
        <v>0.14542813455657488</v>
      </c>
      <c r="P16" s="5">
        <f t="shared" si="8"/>
        <v>0.14542813455657488</v>
      </c>
      <c r="Q16" s="37"/>
      <c r="R16" s="13"/>
      <c r="S16" s="7">
        <f t="shared" si="9"/>
        <v>2.4596565513996707E-2</v>
      </c>
      <c r="T16" s="36">
        <f t="shared" si="10"/>
        <v>0.16840978593272166</v>
      </c>
      <c r="U16" s="5">
        <f t="shared" si="11"/>
        <v>0.16840978593272166</v>
      </c>
      <c r="V16" s="37"/>
      <c r="W16" s="13"/>
      <c r="X16" s="7"/>
    </row>
    <row r="17" spans="1:25" x14ac:dyDescent="0.25">
      <c r="A17" s="16">
        <v>0.06</v>
      </c>
      <c r="B17" s="7"/>
      <c r="C17" s="24">
        <v>0</v>
      </c>
      <c r="D17" s="7">
        <f t="shared" si="0"/>
        <v>-5.1446718419195488E-3</v>
      </c>
      <c r="E17" s="36">
        <f t="shared" si="1"/>
        <v>0.1438449776523171</v>
      </c>
      <c r="F17" s="5">
        <f t="shared" si="2"/>
        <v>0.1438449776523171</v>
      </c>
      <c r="G17" s="37"/>
      <c r="H17" s="13"/>
      <c r="I17" s="7">
        <f t="shared" si="3"/>
        <v>-2.5377558221594917E-2</v>
      </c>
      <c r="J17" s="36">
        <f t="shared" si="4"/>
        <v>0.57283933192190084</v>
      </c>
      <c r="K17" s="5">
        <f t="shared" si="5"/>
        <v>0.57283933192190084</v>
      </c>
      <c r="L17" s="37"/>
      <c r="M17" s="13"/>
      <c r="N17" s="7">
        <f t="shared" si="6"/>
        <v>1.2074805928016939E-2</v>
      </c>
      <c r="O17" s="36">
        <f t="shared" si="7"/>
        <v>0.13335332862855795</v>
      </c>
      <c r="P17" s="5">
        <f t="shared" si="8"/>
        <v>0.13335332862855795</v>
      </c>
      <c r="Q17" s="37"/>
      <c r="R17" s="13"/>
      <c r="S17" s="7">
        <f t="shared" si="9"/>
        <v>1.844742413549753E-2</v>
      </c>
      <c r="T17" s="36">
        <f t="shared" si="10"/>
        <v>0.14996236179722414</v>
      </c>
      <c r="U17" s="5">
        <f t="shared" si="11"/>
        <v>0.14996236179722414</v>
      </c>
      <c r="V17" s="37"/>
      <c r="W17" s="13"/>
      <c r="X17" s="7"/>
    </row>
    <row r="18" spans="1:25" x14ac:dyDescent="0.25">
      <c r="A18" s="16">
        <v>0.04</v>
      </c>
      <c r="B18" s="7"/>
      <c r="C18" s="24">
        <v>0</v>
      </c>
      <c r="D18" s="7">
        <f t="shared" si="0"/>
        <v>-3.429781227946366E-3</v>
      </c>
      <c r="E18" s="36">
        <f t="shared" si="1"/>
        <v>0.14727475888026348</v>
      </c>
      <c r="F18" s="5">
        <f t="shared" si="2"/>
        <v>0.14727475888026348</v>
      </c>
      <c r="G18" s="37"/>
      <c r="H18" s="13"/>
      <c r="I18" s="7">
        <f t="shared" si="3"/>
        <v>-1.6918372147729947E-2</v>
      </c>
      <c r="J18" s="36">
        <f t="shared" si="4"/>
        <v>0.58975770406963079</v>
      </c>
      <c r="K18" s="5">
        <f t="shared" si="5"/>
        <v>0.58975770406963079</v>
      </c>
      <c r="L18" s="37"/>
      <c r="M18" s="13"/>
      <c r="N18" s="7">
        <f t="shared" si="6"/>
        <v>8.0498706186779585E-3</v>
      </c>
      <c r="O18" s="36">
        <f t="shared" si="7"/>
        <v>0.12530345800987999</v>
      </c>
      <c r="P18" s="5">
        <f t="shared" si="8"/>
        <v>0.12530345800987999</v>
      </c>
      <c r="Q18" s="37"/>
      <c r="R18" s="13"/>
      <c r="S18" s="7">
        <f t="shared" si="9"/>
        <v>1.2298282756998354E-2</v>
      </c>
      <c r="T18" s="36">
        <f t="shared" si="10"/>
        <v>0.13766407904022579</v>
      </c>
      <c r="U18" s="5">
        <f t="shared" si="11"/>
        <v>0.13766407904022579</v>
      </c>
      <c r="V18" s="37"/>
      <c r="W18" s="13"/>
      <c r="X18" s="7"/>
    </row>
    <row r="19" spans="1:25" x14ac:dyDescent="0.25">
      <c r="A19" s="16">
        <v>0.02</v>
      </c>
      <c r="B19" s="7"/>
      <c r="C19" s="24">
        <v>0</v>
      </c>
      <c r="D19" s="7">
        <f t="shared" si="0"/>
        <v>-1.714890613973183E-3</v>
      </c>
      <c r="E19" s="36">
        <f t="shared" si="1"/>
        <v>0.14898964949423665</v>
      </c>
      <c r="F19" s="5">
        <f t="shared" si="2"/>
        <v>0.14898964949423665</v>
      </c>
      <c r="G19" s="37"/>
      <c r="H19" s="13"/>
      <c r="I19" s="7">
        <f t="shared" si="3"/>
        <v>-8.4591860738649736E-3</v>
      </c>
      <c r="J19" s="36">
        <f t="shared" si="4"/>
        <v>0.59821689014349577</v>
      </c>
      <c r="K19" s="5">
        <f t="shared" si="5"/>
        <v>0.59821689014349577</v>
      </c>
      <c r="L19" s="37"/>
      <c r="M19" s="13"/>
      <c r="N19" s="7">
        <f t="shared" si="6"/>
        <v>4.0249353093389792E-3</v>
      </c>
      <c r="O19" s="36">
        <f t="shared" si="7"/>
        <v>0.12127852270054101</v>
      </c>
      <c r="P19" s="5">
        <f t="shared" si="8"/>
        <v>0.12127852270054101</v>
      </c>
      <c r="Q19" s="37"/>
      <c r="R19" s="13"/>
      <c r="S19" s="7">
        <f t="shared" si="9"/>
        <v>6.1491413784991768E-3</v>
      </c>
      <c r="T19" s="36">
        <f t="shared" si="10"/>
        <v>0.13151493766172662</v>
      </c>
      <c r="U19" s="5">
        <f t="shared" si="11"/>
        <v>0.13151493766172662</v>
      </c>
      <c r="V19" s="37"/>
      <c r="W19" s="13"/>
      <c r="X19" s="7"/>
    </row>
    <row r="20" spans="1:25" x14ac:dyDescent="0.25">
      <c r="A20" s="17">
        <v>0.01</v>
      </c>
      <c r="B20" s="7"/>
      <c r="C20" s="24">
        <v>0</v>
      </c>
      <c r="D20" s="7">
        <f t="shared" si="0"/>
        <v>-8.574453069865915E-4</v>
      </c>
      <c r="E20" s="36">
        <f t="shared" si="1"/>
        <v>0.14984709480122324</v>
      </c>
      <c r="F20" s="5">
        <f t="shared" si="2"/>
        <v>0.14984709480122324</v>
      </c>
      <c r="G20" s="37"/>
      <c r="H20" s="13"/>
      <c r="I20" s="7">
        <f t="shared" si="3"/>
        <v>-4.2295930369324868E-3</v>
      </c>
      <c r="J20" s="36">
        <f t="shared" si="4"/>
        <v>0.60244648318042826</v>
      </c>
      <c r="K20" s="5">
        <f t="shared" si="5"/>
        <v>0.60244648318042826</v>
      </c>
      <c r="L20" s="37"/>
      <c r="M20" s="13"/>
      <c r="N20" s="7">
        <f t="shared" si="6"/>
        <v>2.0124676546694896E-3</v>
      </c>
      <c r="O20" s="36">
        <f t="shared" si="7"/>
        <v>0.11926605504587152</v>
      </c>
      <c r="P20" s="5">
        <f t="shared" si="8"/>
        <v>0.11926605504587152</v>
      </c>
      <c r="Q20" s="37"/>
      <c r="R20" s="13"/>
      <c r="S20" s="7">
        <f t="shared" si="9"/>
        <v>3.0745706892495884E-3</v>
      </c>
      <c r="T20" s="36">
        <f t="shared" si="10"/>
        <v>0.12844036697247702</v>
      </c>
      <c r="U20" s="5">
        <f t="shared" si="11"/>
        <v>0.12844036697247702</v>
      </c>
      <c r="V20" s="37"/>
      <c r="W20" s="13"/>
      <c r="X20" s="7"/>
    </row>
    <row r="21" spans="1:25" x14ac:dyDescent="0.25">
      <c r="A21" s="12" t="s">
        <v>4</v>
      </c>
      <c r="B21" s="12"/>
      <c r="C21" s="23">
        <v>0</v>
      </c>
      <c r="D21" s="12"/>
      <c r="E21" s="34">
        <f>49/(42+39+197+49)</f>
        <v>0.14984709480122324</v>
      </c>
      <c r="F21" s="3">
        <f t="shared" ref="F21" si="12">E21</f>
        <v>0.14984709480122324</v>
      </c>
      <c r="G21" s="35"/>
      <c r="H21" s="3"/>
      <c r="I21" s="12"/>
      <c r="J21" s="34">
        <f>197/(42+39+197+49)</f>
        <v>0.60244648318042815</v>
      </c>
      <c r="K21" s="3">
        <f t="shared" ref="K21" si="13">J21</f>
        <v>0.60244648318042815</v>
      </c>
      <c r="L21" s="35"/>
      <c r="M21" s="3"/>
      <c r="N21" s="12"/>
      <c r="O21" s="34">
        <f>39/(42+39+197+49)</f>
        <v>0.11926605504587157</v>
      </c>
      <c r="P21" s="3">
        <f t="shared" ref="P21" si="14">O21</f>
        <v>0.11926605504587157</v>
      </c>
      <c r="Q21" s="35"/>
      <c r="R21" s="3"/>
      <c r="S21" s="12"/>
      <c r="T21" s="34">
        <f>42/(42+39+197+49)</f>
        <v>0.12844036697247707</v>
      </c>
      <c r="U21" s="3">
        <f t="shared" ref="U21" si="15">T21</f>
        <v>0.12844036697247707</v>
      </c>
      <c r="V21" s="35"/>
      <c r="W21" s="3"/>
      <c r="X21" s="7"/>
      <c r="Y21" s="4">
        <f>E21+J21+O21+T21</f>
        <v>1</v>
      </c>
    </row>
    <row r="22" spans="1:25" x14ac:dyDescent="0.25">
      <c r="A22" s="10" t="s">
        <v>5</v>
      </c>
      <c r="B22" s="14"/>
      <c r="C22" s="25">
        <v>0</v>
      </c>
      <c r="D22" s="14"/>
      <c r="E22" s="38">
        <f>E21</f>
        <v>0.14984709480122324</v>
      </c>
      <c r="F22" s="2">
        <f>$F$4</f>
        <v>-35</v>
      </c>
      <c r="G22" s="39">
        <f>E21</f>
        <v>0.14984709480122324</v>
      </c>
      <c r="H22" s="2"/>
      <c r="I22" s="14"/>
      <c r="J22" s="38">
        <f>J21</f>
        <v>0.60244648318042815</v>
      </c>
      <c r="K22" s="2">
        <f>$F$4</f>
        <v>-35</v>
      </c>
      <c r="L22" s="39">
        <f>J21</f>
        <v>0.60244648318042815</v>
      </c>
      <c r="M22" s="2"/>
      <c r="N22" s="14"/>
      <c r="O22" s="38">
        <f>O21</f>
        <v>0.11926605504587157</v>
      </c>
      <c r="P22" s="2">
        <f>$F$4</f>
        <v>-35</v>
      </c>
      <c r="Q22" s="39">
        <f>O21</f>
        <v>0.11926605504587157</v>
      </c>
      <c r="R22" s="2"/>
      <c r="S22" s="14"/>
      <c r="T22" s="38">
        <f>T21</f>
        <v>0.12844036697247707</v>
      </c>
      <c r="U22" s="2">
        <f>$F$4</f>
        <v>-35</v>
      </c>
      <c r="V22" s="39">
        <f>T21</f>
        <v>0.12844036697247707</v>
      </c>
      <c r="W22" s="2"/>
      <c r="X22" s="7"/>
    </row>
    <row r="23" spans="1:25" x14ac:dyDescent="0.25">
      <c r="A23" s="8" t="s">
        <v>2</v>
      </c>
      <c r="B23" s="8"/>
      <c r="C23" s="26">
        <v>0</v>
      </c>
      <c r="D23" s="6"/>
      <c r="E23" s="40">
        <f>E21</f>
        <v>0.14984709480122324</v>
      </c>
      <c r="F23" s="41"/>
      <c r="G23" s="42"/>
      <c r="H23" s="6"/>
      <c r="I23" s="6"/>
      <c r="J23" s="40">
        <f>J21</f>
        <v>0.60244648318042815</v>
      </c>
      <c r="K23" s="41"/>
      <c r="L23" s="42"/>
      <c r="M23" s="6"/>
      <c r="N23" s="6"/>
      <c r="O23" s="40">
        <f>O21</f>
        <v>0.11926605504587157</v>
      </c>
      <c r="P23" s="41"/>
      <c r="Q23" s="42"/>
      <c r="R23" s="6"/>
      <c r="S23" s="8"/>
      <c r="T23" s="40">
        <f>T21</f>
        <v>0.12844036697247707</v>
      </c>
      <c r="U23" s="41"/>
      <c r="V23" s="42"/>
      <c r="W23" s="6"/>
      <c r="X23" s="7"/>
    </row>
    <row r="24" spans="1:2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5" x14ac:dyDescent="0.25">
      <c r="A25" s="7"/>
      <c r="B25" s="7"/>
      <c r="C25" s="7"/>
      <c r="D25" s="15" t="s">
        <v>11</v>
      </c>
      <c r="E25" s="13">
        <f>SUM(E5-E21)</f>
        <v>-8.5744530698659144E-2</v>
      </c>
      <c r="F25" s="13"/>
      <c r="G25" s="13"/>
      <c r="H25" s="13"/>
      <c r="I25" s="13"/>
      <c r="J25" s="13">
        <f>SUM(J5-J21)</f>
        <v>-0.42295930369324863</v>
      </c>
      <c r="K25" s="13"/>
      <c r="L25" s="13"/>
      <c r="M25" s="13"/>
      <c r="N25" s="13"/>
      <c r="O25" s="13">
        <f>SUM(O5-O21)</f>
        <v>0.20124676546694897</v>
      </c>
      <c r="P25" s="13"/>
      <c r="Q25" s="13"/>
      <c r="R25" s="13"/>
      <c r="S25" s="7"/>
      <c r="T25" s="13">
        <f>SUM(T5-T21)</f>
        <v>0.30745706892495883</v>
      </c>
      <c r="U25" s="13"/>
      <c r="V25" s="13"/>
      <c r="W25" s="13"/>
      <c r="X25" s="7"/>
    </row>
    <row r="26" spans="1:2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35" spans="1:1" x14ac:dyDescent="0.25">
      <c r="A35" t="s">
        <v>22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Proportion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Evergreen</dc:creator>
  <cp:lastModifiedBy>Stephanie Evergreen</cp:lastModifiedBy>
  <dcterms:created xsi:type="dcterms:W3CDTF">2020-07-01T14:48:46Z</dcterms:created>
  <dcterms:modified xsi:type="dcterms:W3CDTF">2021-01-14T13:42:23Z</dcterms:modified>
</cp:coreProperties>
</file>